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T:\SDDC\C1\THEMES C1\Majeurs protégés\2. Patrimoine\Comptes de gestion\1. Contrôle des CRG\1. Décret professionnel qualifié\3. Circulaire\"/>
    </mc:Choice>
  </mc:AlternateContent>
  <xr:revisionPtr revIDLastSave="0" documentId="13_ncr:1_{27E4D0D5-DC58-42DB-8E70-57A9FD19321F}" xr6:coauthVersionLast="47" xr6:coauthVersionMax="47" xr10:uidLastSave="{00000000-0000-0000-0000-000000000000}"/>
  <bookViews>
    <workbookView xWindow="28680" yWindow="-120" windowWidth="29040" windowHeight="15840" xr2:uid="{1AD132C9-D31E-4C47-B7F0-122FE8382ECF}"/>
  </bookViews>
  <sheets>
    <sheet name="Péréquation des dossiers" sheetId="2" r:id="rId1"/>
    <sheet name="Simulation calcul rémunération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2" l="1"/>
  <c r="M11" i="1"/>
  <c r="M10" i="1"/>
  <c r="M9" i="1"/>
  <c r="L9" i="1"/>
  <c r="M8" i="1" s="1"/>
  <c r="N8" i="1" l="1"/>
  <c r="L23" i="1" s="1"/>
  <c r="C8" i="2" s="1"/>
  <c r="N9" i="1" l="1"/>
  <c r="N10" i="1"/>
  <c r="N11" i="1"/>
  <c r="L11" i="1" l="1"/>
  <c r="L26" i="1"/>
  <c r="C11" i="2" s="1"/>
  <c r="N12" i="1"/>
  <c r="L27" i="1" s="1"/>
  <c r="C12" i="2" s="1"/>
  <c r="L12" i="1"/>
  <c r="L10" i="1"/>
  <c r="L25" i="1"/>
  <c r="C10" i="2" s="1"/>
  <c r="L24" i="1"/>
  <c r="C9" i="2" s="1"/>
  <c r="E17" i="1"/>
  <c r="E18" i="1"/>
  <c r="E19" i="1"/>
  <c r="E20" i="1"/>
  <c r="E16" i="1"/>
  <c r="B13" i="2"/>
  <c r="E21" i="1" l="1"/>
  <c r="E29" i="1"/>
  <c r="E28" i="1"/>
  <c r="B17" i="2" l="1"/>
  <c r="C13" i="2"/>
  <c r="I22" i="1" l="1"/>
  <c r="E22" i="1" s="1"/>
  <c r="I23" i="1"/>
  <c r="E23" i="1" s="1"/>
</calcChain>
</file>

<file path=xl/sharedStrings.xml><?xml version="1.0" encoding="utf-8"?>
<sst xmlns="http://schemas.openxmlformats.org/spreadsheetml/2006/main" count="51" uniqueCount="38">
  <si>
    <t>Tranches</t>
  </si>
  <si>
    <t>Inférieur ou égal RSA</t>
  </si>
  <si>
    <t>RSA-AAH</t>
  </si>
  <si>
    <t>AAH-SMIC</t>
  </si>
  <si>
    <t>SMIC-2,5 SMIC</t>
  </si>
  <si>
    <t>2,5 SMIC - 6 SMIC</t>
  </si>
  <si>
    <t xml:space="preserve">Plus de 6 SMIC </t>
  </si>
  <si>
    <t xml:space="preserve">Début de tranche </t>
  </si>
  <si>
    <t>Fin de tranche</t>
  </si>
  <si>
    <t xml:space="preserve">Taux applicable à la tranche </t>
  </si>
  <si>
    <t>Dont coût majoration</t>
  </si>
  <si>
    <t>Patrimoine financier inférieur à 35 000 euros</t>
  </si>
  <si>
    <t>Patrimoine financier compris entre 50 000 et 200 000 euros</t>
  </si>
  <si>
    <t>Patrimoine financier supérieur à 200 000 euros</t>
  </si>
  <si>
    <t>Patrimoine financier compris entre 35 000 et 50 000 euros</t>
  </si>
  <si>
    <t>Base de calcul (rémunération moyenne par tranche)</t>
  </si>
  <si>
    <t>inférieur ou égal RSA</t>
  </si>
  <si>
    <t>Total</t>
  </si>
  <si>
    <t xml:space="preserve">Coût moyen du contrôle </t>
  </si>
  <si>
    <t>Pour la 1re tranche</t>
  </si>
  <si>
    <t>Pour la 2ème tranche</t>
  </si>
  <si>
    <t>Pour la 3ème tranche</t>
  </si>
  <si>
    <t xml:space="preserve">Pour la 4ème tranche </t>
  </si>
  <si>
    <t xml:space="preserve">Pour la 5ème tranche </t>
  </si>
  <si>
    <t xml:space="preserve">Pour la 6ème tranche </t>
  </si>
  <si>
    <t>Actualiser chaque année les cases orange en fonction de la revalorisation des minima sociaux</t>
  </si>
  <si>
    <t xml:space="preserve">Total de la rémunération de base </t>
  </si>
  <si>
    <t>Total si patrimoine financier compris entre 50 000 et 200 000 euros</t>
  </si>
  <si>
    <t>Total si patrimoine financier supérieur à 200 000 euros</t>
  </si>
  <si>
    <t>Total HT de la rémunération si ressources supérieures au RSA</t>
  </si>
  <si>
    <t>Total HT de la rémunération si ressources inférieures ou égales au RSA</t>
  </si>
  <si>
    <t>Coût minimal du contrôle pour la tranche</t>
  </si>
  <si>
    <t>Coût maximal du contrôle pour la tranche</t>
  </si>
  <si>
    <t>Montants cumulés des tranches</t>
  </si>
  <si>
    <t>Renseigner ci-dessous les ressources annuelles de la personne protégée (uniquement si la personne protégée dispose de ressources supérieures au RSA - dans le cas contraire, ne pas renseigner et se reporter au tableau bleu ci-dessous)</t>
  </si>
  <si>
    <t xml:space="preserve">Montant total des revenus annuels des personnes protégées </t>
  </si>
  <si>
    <t>Coût moyen du contrôle  par tranche de revenus du majeur protégé</t>
  </si>
  <si>
    <t>Nombre de dossiers confiés au professionnel qualifié par montant total des revenus des personnes  protégées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</si>
</sst>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15" x14ac:knownFonts="1">
    <font>
      <sz val="11"/>
      <color theme="1"/>
      <name val="Calibri"/>
      <family val="2"/>
      <scheme val="minor"/>
    </font>
    <font>
      <b/>
      <sz val="10"/>
      <color rgb="FF000000"/>
      <name val="Marianne"/>
    </font>
    <font>
      <sz val="10"/>
      <color rgb="FF000000"/>
      <name val="Marianne"/>
    </font>
    <font>
      <sz val="10"/>
      <color theme="1"/>
      <name val="Marianne"/>
    </font>
    <font>
      <b/>
      <sz val="10"/>
      <color theme="1"/>
      <name val="Marianne"/>
    </font>
    <font>
      <i/>
      <sz val="10"/>
      <color theme="1"/>
      <name val="Marianne"/>
    </font>
    <font>
      <b/>
      <i/>
      <sz val="8"/>
      <color rgb="FF000000"/>
      <name val="Marianne"/>
    </font>
    <font>
      <i/>
      <sz val="8"/>
      <color rgb="FF000000"/>
      <name val="Marianne"/>
    </font>
    <font>
      <sz val="10"/>
      <color theme="1"/>
      <name val="Calibri"/>
      <family val="2"/>
      <scheme val="minor"/>
    </font>
    <font>
      <b/>
      <i/>
      <sz val="10"/>
      <color rgb="FF000000"/>
      <name val="Marianne"/>
    </font>
    <font>
      <i/>
      <sz val="10"/>
      <color rgb="FF000000"/>
      <name val="Marianne"/>
    </font>
    <font>
      <b/>
      <i/>
      <sz val="10"/>
      <color theme="1"/>
      <name val="Marianne"/>
    </font>
    <font>
      <b/>
      <sz val="10"/>
      <name val="Marianne"/>
    </font>
    <font>
      <sz val="10"/>
      <name val="Marianne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9E1F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164" fontId="2" fillId="2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/>
    <xf numFmtId="0" fontId="4" fillId="0" borderId="3" xfId="0" applyFont="1" applyBorder="1"/>
    <xf numFmtId="0" fontId="3" fillId="5" borderId="3" xfId="0" applyFont="1" applyFill="1" applyBorder="1"/>
    <xf numFmtId="0" fontId="3" fillId="0" borderId="3" xfId="0" applyFont="1" applyBorder="1"/>
    <xf numFmtId="0" fontId="4" fillId="5" borderId="3" xfId="0" applyFont="1" applyFill="1" applyBorder="1"/>
    <xf numFmtId="165" fontId="3" fillId="5" borderId="3" xfId="0" applyNumberFormat="1" applyFont="1" applyFill="1" applyBorder="1"/>
    <xf numFmtId="0" fontId="5" fillId="0" borderId="0" xfId="0" applyFont="1" applyAlignment="1">
      <alignment wrapText="1"/>
    </xf>
    <xf numFmtId="0" fontId="1" fillId="7" borderId="1" xfId="0" applyFont="1" applyFill="1" applyBorder="1" applyAlignment="1">
      <alignment vertical="center" wrapText="1"/>
    </xf>
    <xf numFmtId="164" fontId="1" fillId="7" borderId="1" xfId="0" applyNumberFormat="1" applyFont="1" applyFill="1" applyBorder="1" applyAlignment="1">
      <alignment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4" fontId="7" fillId="7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8" fillId="0" borderId="0" xfId="0" applyFont="1"/>
    <xf numFmtId="0" fontId="1" fillId="8" borderId="1" xfId="0" applyFont="1" applyFill="1" applyBorder="1" applyAlignment="1">
      <alignment vertical="center" wrapText="1"/>
    </xf>
    <xf numFmtId="0" fontId="9" fillId="9" borderId="1" xfId="0" applyFont="1" applyFill="1" applyBorder="1" applyAlignment="1">
      <alignment horizontal="center" vertical="center" wrapText="1"/>
    </xf>
    <xf numFmtId="10" fontId="10" fillId="9" borderId="2" xfId="0" applyNumberFormat="1" applyFont="1" applyFill="1" applyBorder="1" applyAlignment="1">
      <alignment horizontal="center" vertical="center" wrapText="1"/>
    </xf>
    <xf numFmtId="10" fontId="10" fillId="9" borderId="1" xfId="0" applyNumberFormat="1" applyFont="1" applyFill="1" applyBorder="1" applyAlignment="1">
      <alignment horizontal="center" vertical="center" wrapText="1"/>
    </xf>
    <xf numFmtId="9" fontId="10" fillId="9" borderId="1" xfId="0" applyNumberFormat="1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vertical="center" wrapText="1"/>
    </xf>
    <xf numFmtId="164" fontId="2" fillId="8" borderId="1" xfId="0" applyNumberFormat="1" applyFont="1" applyFill="1" applyBorder="1" applyAlignment="1">
      <alignment vertical="center" wrapText="1"/>
    </xf>
    <xf numFmtId="10" fontId="2" fillId="2" borderId="2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164" fontId="2" fillId="9" borderId="1" xfId="0" applyNumberFormat="1" applyFont="1" applyFill="1" applyBorder="1" applyAlignment="1">
      <alignment horizontal="center" vertical="center" wrapText="1"/>
    </xf>
    <xf numFmtId="165" fontId="3" fillId="6" borderId="3" xfId="0" applyNumberFormat="1" applyFont="1" applyFill="1" applyBorder="1"/>
    <xf numFmtId="0" fontId="12" fillId="0" borderId="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164" fontId="1" fillId="3" borderId="5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164" fontId="1" fillId="3" borderId="7" xfId="0" applyNumberFormat="1" applyFont="1" applyFill="1" applyBorder="1" applyAlignment="1">
      <alignment horizontal="center" vertical="center" wrapText="1"/>
    </xf>
    <xf numFmtId="164" fontId="1" fillId="7" borderId="5" xfId="0" applyNumberFormat="1" applyFont="1" applyFill="1" applyBorder="1" applyAlignment="1">
      <alignment horizontal="center" vertical="center" wrapText="1"/>
    </xf>
    <xf numFmtId="164" fontId="1" fillId="7" borderId="7" xfId="0" applyNumberFormat="1" applyFont="1" applyFill="1" applyBorder="1" applyAlignment="1">
      <alignment horizontal="center" vertical="center" wrapText="1"/>
    </xf>
    <xf numFmtId="164" fontId="1" fillId="8" borderId="5" xfId="0" applyNumberFormat="1" applyFont="1" applyFill="1" applyBorder="1" applyAlignment="1">
      <alignment horizontal="center" vertical="center" wrapText="1"/>
    </xf>
    <xf numFmtId="164" fontId="1" fillId="8" borderId="7" xfId="0" applyNumberFormat="1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FCE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D9E8B-7D5A-4FD5-8195-6A4DE4408B62}">
  <dimension ref="A2:G23"/>
  <sheetViews>
    <sheetView tabSelected="1" zoomScale="90" zoomScaleNormal="90" workbookViewId="0">
      <selection activeCell="B7" sqref="B7"/>
    </sheetView>
  </sheetViews>
  <sheetFormatPr baseColWidth="10" defaultRowHeight="15" x14ac:dyDescent="0.25"/>
  <cols>
    <col min="1" max="1" width="54.140625" customWidth="1"/>
    <col min="2" max="2" width="59.140625" customWidth="1"/>
    <col min="3" max="3" width="46.5703125" customWidth="1"/>
  </cols>
  <sheetData>
    <row r="2" spans="1:5" ht="15.75" x14ac:dyDescent="0.3">
      <c r="A2" s="2"/>
      <c r="B2" s="2"/>
      <c r="C2" s="2"/>
      <c r="D2" s="2"/>
      <c r="E2" s="2"/>
    </row>
    <row r="3" spans="1:5" ht="15.75" x14ac:dyDescent="0.3">
      <c r="A3" s="2"/>
      <c r="B3" s="2"/>
      <c r="C3" s="2"/>
      <c r="D3" s="2"/>
      <c r="E3" s="2"/>
    </row>
    <row r="4" spans="1:5" ht="15.75" x14ac:dyDescent="0.3">
      <c r="A4" s="2"/>
      <c r="B4" s="2"/>
      <c r="C4" s="2"/>
      <c r="D4" s="2"/>
      <c r="E4" s="2"/>
    </row>
    <row r="5" spans="1:5" ht="16.5" thickBot="1" x14ac:dyDescent="0.35">
      <c r="A5" s="2"/>
      <c r="B5" s="2"/>
      <c r="C5" s="2"/>
      <c r="D5" s="2"/>
      <c r="E5" s="2"/>
    </row>
    <row r="6" spans="1:5" s="36" customFormat="1" ht="32.25" thickBot="1" x14ac:dyDescent="0.3">
      <c r="A6" s="33" t="s">
        <v>35</v>
      </c>
      <c r="B6" s="34" t="s">
        <v>37</v>
      </c>
      <c r="C6" s="33" t="s">
        <v>36</v>
      </c>
      <c r="D6" s="35"/>
      <c r="E6" s="35"/>
    </row>
    <row r="7" spans="1:5" ht="15.75" x14ac:dyDescent="0.3">
      <c r="A7" s="6" t="s">
        <v>16</v>
      </c>
      <c r="B7" s="8"/>
      <c r="C7" s="10">
        <f>B7*'Simulation calcul rémunération'!L22</f>
        <v>0</v>
      </c>
      <c r="D7" s="2"/>
      <c r="E7" s="2"/>
    </row>
    <row r="8" spans="1:5" ht="15.75" x14ac:dyDescent="0.3">
      <c r="A8" s="6" t="s">
        <v>2</v>
      </c>
      <c r="B8" s="8"/>
      <c r="C8" s="10">
        <f>B8*'Simulation calcul rémunération'!L23</f>
        <v>0</v>
      </c>
      <c r="D8" s="2"/>
      <c r="E8" s="2"/>
    </row>
    <row r="9" spans="1:5" ht="15.75" x14ac:dyDescent="0.3">
      <c r="A9" s="6" t="s">
        <v>3</v>
      </c>
      <c r="B9" s="8"/>
      <c r="C9" s="10">
        <f>B9*'Simulation calcul rémunération'!L24</f>
        <v>0</v>
      </c>
      <c r="D9" s="2"/>
      <c r="E9" s="2"/>
    </row>
    <row r="10" spans="1:5" ht="15.75" x14ac:dyDescent="0.3">
      <c r="A10" s="6" t="s">
        <v>4</v>
      </c>
      <c r="B10" s="8"/>
      <c r="C10" s="10">
        <f>B10*'Simulation calcul rémunération'!L25</f>
        <v>0</v>
      </c>
      <c r="D10" s="2"/>
      <c r="E10" s="2"/>
    </row>
    <row r="11" spans="1:5" ht="15.75" x14ac:dyDescent="0.3">
      <c r="A11" s="6" t="s">
        <v>5</v>
      </c>
      <c r="B11" s="8"/>
      <c r="C11" s="10">
        <f>B11*'Simulation calcul rémunération'!L26</f>
        <v>0</v>
      </c>
      <c r="D11" s="2"/>
      <c r="E11" s="2"/>
    </row>
    <row r="12" spans="1:5" ht="15.75" x14ac:dyDescent="0.3">
      <c r="A12" s="6" t="s">
        <v>6</v>
      </c>
      <c r="B12" s="8"/>
      <c r="C12" s="10">
        <f>B12*'Simulation calcul rémunération'!L27</f>
        <v>0</v>
      </c>
      <c r="D12" s="2"/>
      <c r="E12" s="2"/>
    </row>
    <row r="13" spans="1:5" ht="15.75" x14ac:dyDescent="0.3">
      <c r="A13" s="9" t="s">
        <v>17</v>
      </c>
      <c r="B13" s="7">
        <f>SUM(B7:B12)</f>
        <v>0</v>
      </c>
      <c r="C13" s="10">
        <f>SUM(C7:C12)</f>
        <v>0</v>
      </c>
      <c r="D13" s="2"/>
      <c r="E13" s="2"/>
    </row>
    <row r="14" spans="1:5" ht="15.75" x14ac:dyDescent="0.3">
      <c r="A14" s="2"/>
      <c r="B14" s="2"/>
      <c r="C14" s="2"/>
      <c r="D14" s="2"/>
      <c r="E14" s="2"/>
    </row>
    <row r="15" spans="1:5" ht="15.75" x14ac:dyDescent="0.3">
      <c r="A15" s="2"/>
      <c r="B15" s="2"/>
      <c r="C15" s="2"/>
      <c r="D15" s="2"/>
      <c r="E15" s="2"/>
    </row>
    <row r="16" spans="1:5" ht="15.75" x14ac:dyDescent="0.3">
      <c r="A16" s="2"/>
      <c r="B16" s="2"/>
      <c r="C16" s="2"/>
      <c r="D16" s="2"/>
      <c r="E16" s="2"/>
    </row>
    <row r="17" spans="1:7" ht="15.75" x14ac:dyDescent="0.3">
      <c r="A17" s="6" t="s">
        <v>18</v>
      </c>
      <c r="B17" s="32" t="e">
        <f>(SUM(C7:C12))/B13</f>
        <v>#DIV/0!</v>
      </c>
      <c r="C17" s="2"/>
      <c r="D17" s="2"/>
      <c r="E17" s="2"/>
      <c r="F17" s="2"/>
      <c r="G17" s="2"/>
    </row>
    <row r="18" spans="1:7" ht="15.75" x14ac:dyDescent="0.3">
      <c r="F18" s="2"/>
      <c r="G18" s="2"/>
    </row>
    <row r="19" spans="1:7" ht="15.75" x14ac:dyDescent="0.3">
      <c r="F19" s="2"/>
      <c r="G19" s="2"/>
    </row>
    <row r="20" spans="1:7" ht="15.75" x14ac:dyDescent="0.3">
      <c r="F20" s="2"/>
      <c r="G20" s="2"/>
    </row>
    <row r="21" spans="1:7" ht="15.75" x14ac:dyDescent="0.3">
      <c r="F21" s="2"/>
      <c r="G21" s="2"/>
    </row>
    <row r="22" spans="1:7" ht="15.75" x14ac:dyDescent="0.3">
      <c r="F22" s="2"/>
      <c r="G22" s="2"/>
    </row>
    <row r="23" spans="1:7" ht="15.75" x14ac:dyDescent="0.3">
      <c r="F23" s="2"/>
      <c r="G23" s="2"/>
    </row>
  </sheetData>
  <conditionalFormatting sqref="B17">
    <cfRule type="cellIs" dxfId="3" priority="1" operator="lessThan">
      <formula>100</formula>
    </cfRule>
    <cfRule type="cellIs" dxfId="2" priority="2" operator="greaterThan">
      <formula>100</formula>
    </cfRule>
    <cfRule type="cellIs" dxfId="1" priority="3" operator="greaterThan">
      <formula>123.3846154</formula>
    </cfRule>
    <cfRule type="cellIs" dxfId="0" priority="4" operator="greaterThan">
      <formula>100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8989A-295C-4721-9CB6-496612A16C25}">
  <dimension ref="D1:N29"/>
  <sheetViews>
    <sheetView workbookViewId="0">
      <selection activeCell="A3" sqref="A3"/>
    </sheetView>
  </sheetViews>
  <sheetFormatPr baseColWidth="10" defaultRowHeight="15" x14ac:dyDescent="0.25"/>
  <cols>
    <col min="4" max="4" width="22.7109375" customWidth="1"/>
    <col min="5" max="5" width="18.85546875" customWidth="1"/>
    <col min="6" max="6" width="26.5703125" customWidth="1"/>
    <col min="7" max="7" width="26.28515625" hidden="1" customWidth="1"/>
    <col min="8" max="8" width="17" customWidth="1"/>
    <col min="9" max="9" width="12.42578125" customWidth="1"/>
    <col min="10" max="10" width="21.85546875" customWidth="1"/>
    <col min="11" max="11" width="24.140625" hidden="1" customWidth="1"/>
    <col min="12" max="12" width="19.28515625" hidden="1" customWidth="1"/>
    <col min="13" max="14" width="11.42578125" hidden="1" customWidth="1"/>
    <col min="15" max="15" width="0" hidden="1" customWidth="1"/>
  </cols>
  <sheetData>
    <row r="1" spans="4:14" ht="3.75" customHeight="1" x14ac:dyDescent="0.25"/>
    <row r="2" spans="4:14" ht="70.5" customHeight="1" thickBot="1" x14ac:dyDescent="0.35">
      <c r="D2" s="37" t="s">
        <v>34</v>
      </c>
      <c r="E2" s="37"/>
      <c r="F2" s="37"/>
    </row>
    <row r="3" spans="4:14" ht="33.75" customHeight="1" thickBot="1" x14ac:dyDescent="0.3">
      <c r="D3" s="38"/>
      <c r="E3" s="39"/>
      <c r="F3" s="40"/>
    </row>
    <row r="5" spans="4:14" s="17" customFormat="1" ht="47.25" customHeight="1" thickBot="1" x14ac:dyDescent="0.35">
      <c r="D5" s="37" t="s">
        <v>25</v>
      </c>
      <c r="E5" s="37"/>
      <c r="F5" s="37"/>
    </row>
    <row r="6" spans="4:14" s="17" customFormat="1" ht="95.25" thickBot="1" x14ac:dyDescent="0.25">
      <c r="D6" s="28" t="s">
        <v>0</v>
      </c>
      <c r="E6" s="28" t="s">
        <v>7</v>
      </c>
      <c r="F6" s="28" t="s">
        <v>8</v>
      </c>
      <c r="G6" s="19" t="s">
        <v>9</v>
      </c>
      <c r="K6" s="1" t="s">
        <v>9</v>
      </c>
      <c r="L6" s="1" t="s">
        <v>31</v>
      </c>
      <c r="M6" s="1" t="s">
        <v>32</v>
      </c>
      <c r="N6" s="1" t="s">
        <v>33</v>
      </c>
    </row>
    <row r="7" spans="4:14" s="17" customFormat="1" ht="16.5" thickBot="1" x14ac:dyDescent="0.25">
      <c r="D7" s="29" t="s">
        <v>1</v>
      </c>
      <c r="E7" s="30">
        <v>0</v>
      </c>
      <c r="F7" s="30">
        <v>7628.52</v>
      </c>
      <c r="G7" s="20">
        <v>0</v>
      </c>
      <c r="K7" s="25">
        <v>0</v>
      </c>
      <c r="L7" s="4">
        <v>0</v>
      </c>
      <c r="M7" s="4">
        <v>0</v>
      </c>
      <c r="N7" s="4">
        <v>0</v>
      </c>
    </row>
    <row r="8" spans="4:14" s="17" customFormat="1" ht="16.5" thickBot="1" x14ac:dyDescent="0.25">
      <c r="D8" s="29" t="s">
        <v>2</v>
      </c>
      <c r="E8" s="30">
        <v>7628.52</v>
      </c>
      <c r="F8" s="30">
        <v>12192.6</v>
      </c>
      <c r="G8" s="21">
        <v>8.0000000000000002E-3</v>
      </c>
      <c r="K8" s="26">
        <v>8.0000000000000002E-3</v>
      </c>
      <c r="L8" s="4">
        <v>0</v>
      </c>
      <c r="M8" s="4">
        <f>L9</f>
        <v>36.512639999999998</v>
      </c>
      <c r="N8" s="4">
        <f>M8</f>
        <v>36.512639999999998</v>
      </c>
    </row>
    <row r="9" spans="4:14" s="17" customFormat="1" ht="16.5" thickBot="1" x14ac:dyDescent="0.25">
      <c r="D9" s="29" t="s">
        <v>3</v>
      </c>
      <c r="E9" s="30">
        <v>12192.6</v>
      </c>
      <c r="F9" s="30">
        <v>21203</v>
      </c>
      <c r="G9" s="21">
        <v>8.9999999999999993E-3</v>
      </c>
      <c r="K9" s="26">
        <v>8.9999999999999993E-3</v>
      </c>
      <c r="L9" s="4">
        <f>(F8-E8)*K8</f>
        <v>36.512639999999998</v>
      </c>
      <c r="M9" s="4">
        <f>(F9-E9)*K9</f>
        <v>81.093599999999995</v>
      </c>
      <c r="N9" s="4">
        <f>M8+M9</f>
        <v>117.60623999999999</v>
      </c>
    </row>
    <row r="10" spans="4:14" s="17" customFormat="1" ht="16.5" thickBot="1" x14ac:dyDescent="0.25">
      <c r="D10" s="29" t="s">
        <v>4</v>
      </c>
      <c r="E10" s="30">
        <v>21203</v>
      </c>
      <c r="F10" s="30">
        <v>53007.5</v>
      </c>
      <c r="G10" s="22">
        <v>0.01</v>
      </c>
      <c r="K10" s="27">
        <v>0.01</v>
      </c>
      <c r="L10" s="4">
        <f>N9</f>
        <v>117.60623999999999</v>
      </c>
      <c r="M10" s="4">
        <f>(F10-E10)*K10</f>
        <v>318.04500000000002</v>
      </c>
      <c r="N10" s="4">
        <f>M8+M9+M10</f>
        <v>435.65124000000003</v>
      </c>
    </row>
    <row r="11" spans="4:14" s="17" customFormat="1" ht="16.5" thickBot="1" x14ac:dyDescent="0.25">
      <c r="D11" s="29" t="s">
        <v>5</v>
      </c>
      <c r="E11" s="30">
        <v>53007.5</v>
      </c>
      <c r="F11" s="30">
        <v>127218</v>
      </c>
      <c r="G11" s="21">
        <v>1.0999999999999999E-2</v>
      </c>
      <c r="K11" s="26">
        <v>1.0999999999999999E-2</v>
      </c>
      <c r="L11" s="4">
        <f>N10</f>
        <v>435.65124000000003</v>
      </c>
      <c r="M11" s="4">
        <f>(F11-E11)*K11</f>
        <v>816.31549999999993</v>
      </c>
      <c r="N11" s="4">
        <f>M8+M9+M10+M11</f>
        <v>1251.9667399999998</v>
      </c>
    </row>
    <row r="12" spans="4:14" s="17" customFormat="1" ht="16.5" thickBot="1" x14ac:dyDescent="0.25">
      <c r="D12" s="29" t="s">
        <v>6</v>
      </c>
      <c r="E12" s="30">
        <v>127219</v>
      </c>
      <c r="F12" s="31">
        <v>99999999999</v>
      </c>
      <c r="G12" s="21">
        <v>1.2E-2</v>
      </c>
      <c r="K12" s="26">
        <v>1.2E-2</v>
      </c>
      <c r="L12" s="4">
        <f>N11</f>
        <v>1251.9667399999998</v>
      </c>
      <c r="M12" s="4">
        <v>6000</v>
      </c>
      <c r="N12" s="4">
        <f>N11+M12</f>
        <v>7251.9667399999998</v>
      </c>
    </row>
    <row r="13" spans="4:14" ht="15.75" thickBot="1" x14ac:dyDescent="0.3"/>
    <row r="14" spans="4:14" ht="16.5" customHeight="1" thickBot="1" x14ac:dyDescent="0.3">
      <c r="D14" s="45" t="s">
        <v>29</v>
      </c>
      <c r="E14" s="46"/>
      <c r="F14" s="47"/>
      <c r="G14" s="12"/>
    </row>
    <row r="15" spans="4:14" ht="15.75" hidden="1" thickBot="1" x14ac:dyDescent="0.3">
      <c r="D15" s="14" t="s">
        <v>19</v>
      </c>
      <c r="E15" s="15">
        <v>0</v>
      </c>
      <c r="F15" s="16"/>
      <c r="G15" s="16"/>
    </row>
    <row r="16" spans="4:14" ht="15.75" hidden="1" thickBot="1" x14ac:dyDescent="0.3">
      <c r="D16" s="14" t="s">
        <v>20</v>
      </c>
      <c r="E16" s="15">
        <f>IF($D$3&gt;=$F8,($F8-E8)*$G8,IF(AND($D$3&lt;=$F8,$D$3&gt;=$E8),($D$3-$E8)*$G8,0))</f>
        <v>0</v>
      </c>
      <c r="F16" s="16"/>
      <c r="G16" s="16"/>
    </row>
    <row r="17" spans="4:12" ht="15.75" hidden="1" thickBot="1" x14ac:dyDescent="0.3">
      <c r="D17" s="14" t="s">
        <v>21</v>
      </c>
      <c r="E17" s="15">
        <f>IF($D$3&gt;=$F9,($F9-E9)*$G9,IF(AND($D$3&lt;=$F9,$D$3&gt;=$E9),($D$3-$E9)*$G9,0))</f>
        <v>0</v>
      </c>
      <c r="F17" s="16"/>
      <c r="G17" s="16"/>
    </row>
    <row r="18" spans="4:12" ht="15.75" hidden="1" thickBot="1" x14ac:dyDescent="0.3">
      <c r="D18" s="14" t="s">
        <v>22</v>
      </c>
      <c r="E18" s="15">
        <f>IF($D$3&gt;=$F10,($F10-E10)*$G10,IF(AND($D$3&lt;=$F10,$D$3&gt;=$E10),($D$3-$E10)*$G10,0))</f>
        <v>0</v>
      </c>
      <c r="F18" s="16"/>
      <c r="G18" s="16"/>
    </row>
    <row r="19" spans="4:12" ht="15.75" hidden="1" thickBot="1" x14ac:dyDescent="0.3">
      <c r="D19" s="14" t="s">
        <v>23</v>
      </c>
      <c r="E19" s="15">
        <f>IF($D$3&gt;=$F11,($F11-E11)*$G11,IF(AND($D$3&lt;=$F11,$D$3&gt;=$E11),($D$3-$E11)*$G11,0))</f>
        <v>0</v>
      </c>
      <c r="F19" s="16"/>
      <c r="G19" s="16"/>
    </row>
    <row r="20" spans="4:12" ht="15.75" hidden="1" thickBot="1" x14ac:dyDescent="0.3">
      <c r="D20" s="14" t="s">
        <v>24</v>
      </c>
      <c r="E20" s="15">
        <f>IF($D$3&gt;=$F12,($F12-E12)*$G12,IF(AND($D$3&lt;=$F12,$D$3&gt;=$E12),($D$3-$E12)*$G12,0))</f>
        <v>0</v>
      </c>
      <c r="F20" s="16"/>
      <c r="G20" s="16"/>
    </row>
    <row r="21" spans="4:12" ht="38.25" customHeight="1" thickBot="1" x14ac:dyDescent="0.35">
      <c r="D21" s="13" t="s">
        <v>26</v>
      </c>
      <c r="E21" s="41">
        <f>SUM(E15:E20)</f>
        <v>0</v>
      </c>
      <c r="F21" s="42"/>
      <c r="G21" s="13"/>
      <c r="K21" s="3" t="s">
        <v>15</v>
      </c>
      <c r="L21" s="2"/>
    </row>
    <row r="22" spans="4:12" ht="63" customHeight="1" thickBot="1" x14ac:dyDescent="0.35">
      <c r="D22" s="12" t="s">
        <v>27</v>
      </c>
      <c r="E22" s="41">
        <f>E21+I22</f>
        <v>0</v>
      </c>
      <c r="F22" s="42"/>
      <c r="G22" s="13"/>
      <c r="H22" s="11" t="s">
        <v>10</v>
      </c>
      <c r="I22" s="5">
        <f>MIN(100,E21*30%)</f>
        <v>0</v>
      </c>
      <c r="K22" s="6" t="s">
        <v>16</v>
      </c>
      <c r="L22" s="7">
        <v>0</v>
      </c>
    </row>
    <row r="23" spans="4:12" ht="48" thickBot="1" x14ac:dyDescent="0.35">
      <c r="D23" s="12" t="s">
        <v>28</v>
      </c>
      <c r="E23" s="41">
        <f>E21+I23</f>
        <v>0</v>
      </c>
      <c r="F23" s="42"/>
      <c r="G23" s="13"/>
      <c r="H23" s="11" t="s">
        <v>10</v>
      </c>
      <c r="I23" s="5">
        <f>MIN(200,E21*75%)</f>
        <v>0</v>
      </c>
      <c r="K23" s="6" t="s">
        <v>2</v>
      </c>
      <c r="L23" s="10">
        <f>(N8+L8)/2</f>
        <v>18.256319999999999</v>
      </c>
    </row>
    <row r="24" spans="4:12" ht="16.5" thickBot="1" x14ac:dyDescent="0.35">
      <c r="K24" s="6" t="s">
        <v>3</v>
      </c>
      <c r="L24" s="10">
        <f>(N9+L9)/2</f>
        <v>77.059439999999995</v>
      </c>
    </row>
    <row r="25" spans="4:12" ht="16.5" customHeight="1" thickBot="1" x14ac:dyDescent="0.35">
      <c r="D25" s="48" t="s">
        <v>30</v>
      </c>
      <c r="E25" s="49"/>
      <c r="F25" s="50"/>
      <c r="G25" s="23"/>
      <c r="K25" s="6" t="s">
        <v>4</v>
      </c>
      <c r="L25" s="10">
        <f>(N9+N10)/2</f>
        <v>276.62873999999999</v>
      </c>
    </row>
    <row r="26" spans="4:12" ht="48" thickBot="1" x14ac:dyDescent="0.35">
      <c r="D26" s="18" t="s">
        <v>11</v>
      </c>
      <c r="E26" s="43">
        <v>0</v>
      </c>
      <c r="F26" s="44"/>
      <c r="G26" s="24"/>
      <c r="K26" s="6" t="s">
        <v>5</v>
      </c>
      <c r="L26" s="10">
        <f>(N10+N11)/2</f>
        <v>843.80898999999999</v>
      </c>
    </row>
    <row r="27" spans="4:12" ht="48" thickBot="1" x14ac:dyDescent="0.35">
      <c r="D27" s="18" t="s">
        <v>14</v>
      </c>
      <c r="E27" s="43">
        <v>30</v>
      </c>
      <c r="F27" s="44"/>
      <c r="G27" s="24"/>
      <c r="K27" s="6" t="s">
        <v>6</v>
      </c>
      <c r="L27" s="10">
        <f>(N12+N11)/2</f>
        <v>4251.9667399999998</v>
      </c>
    </row>
    <row r="28" spans="4:12" ht="48" thickBot="1" x14ac:dyDescent="0.3">
      <c r="D28" s="18" t="s">
        <v>12</v>
      </c>
      <c r="E28" s="43">
        <f>30+(30*30%)</f>
        <v>39</v>
      </c>
      <c r="F28" s="44"/>
      <c r="G28" s="24"/>
    </row>
    <row r="29" spans="4:12" ht="45" customHeight="1" thickBot="1" x14ac:dyDescent="0.3">
      <c r="D29" s="18" t="s">
        <v>13</v>
      </c>
      <c r="E29" s="43">
        <f>30+(30*75%)</f>
        <v>52.5</v>
      </c>
      <c r="F29" s="44"/>
      <c r="G29" s="24"/>
    </row>
  </sheetData>
  <mergeCells count="12">
    <mergeCell ref="E28:F28"/>
    <mergeCell ref="E29:F29"/>
    <mergeCell ref="E23:F23"/>
    <mergeCell ref="D14:F14"/>
    <mergeCell ref="D25:F25"/>
    <mergeCell ref="E26:F26"/>
    <mergeCell ref="E27:F27"/>
    <mergeCell ref="D2:F2"/>
    <mergeCell ref="D3:F3"/>
    <mergeCell ref="D5:F5"/>
    <mergeCell ref="E21:F21"/>
    <mergeCell ref="E22:F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Péréquation des dossiers</vt:lpstr>
      <vt:lpstr>Simulation calcul rémunération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DACS/C1.</dc:creator>
  <cp:lastModifiedBy>DACS/C1.</cp:lastModifiedBy>
  <dcterms:created xsi:type="dcterms:W3CDTF">2024-07-23T14:53:30Z</dcterms:created>
  <dcterms:modified xsi:type="dcterms:W3CDTF">2024-09-18T08:43:42Z</dcterms:modified>
</cp:coreProperties>
</file>